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regtk\Desktop\Митин\АБК\Расчет форма\"/>
    </mc:Choice>
  </mc:AlternateContent>
  <xr:revisionPtr revIDLastSave="0" documentId="13_ncr:1_{C721C8ED-B353-4CC5-B2CF-600458BCE15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АС -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3" l="1"/>
  <c r="I67" i="3" s="1"/>
  <c r="A67" i="3"/>
  <c r="E66" i="3"/>
  <c r="I66" i="3" s="1"/>
  <c r="I65" i="3"/>
  <c r="E65" i="3"/>
  <c r="E64" i="3"/>
  <c r="I64" i="3" s="1"/>
  <c r="I63" i="3"/>
  <c r="E63" i="3"/>
  <c r="D63" i="3"/>
  <c r="E62" i="3"/>
  <c r="I62" i="3" s="1"/>
  <c r="E61" i="3"/>
  <c r="I61" i="3" s="1"/>
  <c r="E60" i="3"/>
  <c r="I60" i="3" s="1"/>
  <c r="I59" i="3" s="1"/>
  <c r="I68" i="3" s="1"/>
  <c r="G59" i="3"/>
  <c r="G68" i="3" s="1"/>
  <c r="E54" i="3"/>
  <c r="I54" i="3" s="1"/>
  <c r="E53" i="3"/>
  <c r="E52" i="3"/>
  <c r="I52" i="3" s="1"/>
  <c r="A52" i="3"/>
  <c r="I51" i="3"/>
  <c r="E51" i="3"/>
  <c r="E50" i="3"/>
  <c r="I50" i="3" s="1"/>
  <c r="E49" i="3"/>
  <c r="I49" i="3" s="1"/>
  <c r="D48" i="3"/>
  <c r="E48" i="3" s="1"/>
  <c r="I48" i="3" s="1"/>
  <c r="E47" i="3"/>
  <c r="I47" i="3" s="1"/>
  <c r="I46" i="3"/>
  <c r="E46" i="3"/>
  <c r="E45" i="3"/>
  <c r="I45" i="3" s="1"/>
  <c r="G44" i="3"/>
  <c r="E43" i="3"/>
  <c r="I43" i="3" s="1"/>
  <c r="A43" i="3"/>
  <c r="G41" i="3"/>
  <c r="E41" i="3"/>
  <c r="E42" i="3" s="1"/>
  <c r="I42" i="3" s="1"/>
  <c r="A40" i="3"/>
  <c r="E37" i="3"/>
  <c r="I37" i="3" s="1"/>
  <c r="I36" i="3" s="1"/>
  <c r="E36" i="3"/>
  <c r="E38" i="3" s="1"/>
  <c r="E40" i="3" s="1"/>
  <c r="I40" i="3" s="1"/>
  <c r="E34" i="3"/>
  <c r="I34" i="3" s="1"/>
  <c r="E33" i="3"/>
  <c r="I33" i="3" s="1"/>
  <c r="A32" i="3"/>
  <c r="A33" i="3" s="1"/>
  <c r="A34" i="3" s="1"/>
  <c r="A35" i="3" s="1"/>
  <c r="E31" i="3"/>
  <c r="I31" i="3" s="1"/>
  <c r="G30" i="3"/>
  <c r="E30" i="3"/>
  <c r="E29" i="3"/>
  <c r="I29" i="3" s="1"/>
  <c r="E28" i="3"/>
  <c r="I28" i="3" s="1"/>
  <c r="E27" i="3"/>
  <c r="I27" i="3" s="1"/>
  <c r="I26" i="3"/>
  <c r="E26" i="3"/>
  <c r="I25" i="3"/>
  <c r="E25" i="3"/>
  <c r="E24" i="3"/>
  <c r="I24" i="3" s="1"/>
  <c r="E23" i="3"/>
  <c r="I23" i="3" s="1"/>
  <c r="E22" i="3"/>
  <c r="I22" i="3" s="1"/>
  <c r="A22" i="3"/>
  <c r="A23" i="3" s="1"/>
  <c r="A24" i="3" s="1"/>
  <c r="A25" i="3" s="1"/>
  <c r="A26" i="3" s="1"/>
  <c r="A27" i="3" s="1"/>
  <c r="A28" i="3" s="1"/>
  <c r="A29" i="3" s="1"/>
  <c r="I21" i="3"/>
  <c r="E21" i="3"/>
  <c r="E20" i="3"/>
  <c r="I20" i="3" s="1"/>
  <c r="A20" i="3"/>
  <c r="A21" i="3" s="1"/>
  <c r="H19" i="3"/>
  <c r="E19" i="3"/>
  <c r="I19" i="3" s="1"/>
  <c r="A19" i="3"/>
  <c r="H18" i="3"/>
  <c r="E18" i="3"/>
  <c r="G17" i="3"/>
  <c r="E16" i="3"/>
  <c r="I16" i="3" s="1"/>
  <c r="I15" i="3"/>
  <c r="E15" i="3"/>
  <c r="I14" i="3"/>
  <c r="E14" i="3"/>
  <c r="E13" i="3"/>
  <c r="I13" i="3" s="1"/>
  <c r="E12" i="3"/>
  <c r="I12" i="3" s="1"/>
  <c r="E11" i="3"/>
  <c r="I11" i="3" s="1"/>
  <c r="I10" i="3"/>
  <c r="E10" i="3"/>
  <c r="E9" i="3"/>
  <c r="I9" i="3" s="1"/>
  <c r="E8" i="3"/>
  <c r="I8" i="3" s="1"/>
  <c r="E7" i="3"/>
  <c r="I7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I6" i="3"/>
  <c r="E6" i="3"/>
  <c r="A6" i="3"/>
  <c r="E5" i="3"/>
  <c r="I5" i="3" s="1"/>
  <c r="G4" i="3"/>
  <c r="I41" i="3" l="1"/>
  <c r="I18" i="3"/>
  <c r="I17" i="3" s="1"/>
  <c r="I4" i="3"/>
  <c r="E56" i="3"/>
  <c r="I56" i="3" s="1"/>
  <c r="E55" i="3"/>
  <c r="I55" i="3" s="1"/>
  <c r="I53" i="3" s="1"/>
  <c r="E39" i="3"/>
  <c r="I39" i="3" s="1"/>
  <c r="I38" i="3" s="1"/>
  <c r="G53" i="3"/>
  <c r="E32" i="3"/>
  <c r="I32" i="3" s="1"/>
  <c r="E35" i="3"/>
  <c r="I35" i="3" s="1"/>
  <c r="G38" i="3"/>
  <c r="I44" i="3"/>
  <c r="G36" i="3"/>
  <c r="G57" i="3" l="1"/>
  <c r="G69" i="3" s="1"/>
  <c r="I30" i="3"/>
  <c r="I57" i="3" s="1"/>
  <c r="I69" i="3" s="1"/>
  <c r="G70" i="3"/>
  <c r="G71" i="3" s="1"/>
  <c r="G74" i="3" s="1"/>
  <c r="G75" i="3" l="1"/>
  <c r="I72" i="3"/>
  <c r="I73" i="3" s="1"/>
  <c r="I74" i="3" l="1"/>
  <c r="H77" i="3" s="1"/>
</calcChain>
</file>

<file path=xl/sharedStrings.xml><?xml version="1.0" encoding="utf-8"?>
<sst xmlns="http://schemas.openxmlformats.org/spreadsheetml/2006/main" count="145" uniqueCount="70">
  <si>
    <t>Наим.</t>
  </si>
  <si>
    <t>ед.</t>
  </si>
  <si>
    <t>норма МАТ</t>
  </si>
  <si>
    <t>кол.</t>
  </si>
  <si>
    <t>ФОТ, руб</t>
  </si>
  <si>
    <t>Итого ФОТ, руб</t>
  </si>
  <si>
    <t>Стоимость материала, руб</t>
  </si>
  <si>
    <t>Итого материал, руб</t>
  </si>
  <si>
    <t>Раздел 1. Устройство перегородок</t>
  </si>
  <si>
    <t>Устройство перегородок из гипсокартонных листов и гипсовинила с одинарным металлическим каркасом и двухслойной обшивкой с обеих сторон (система Кнауф С112)</t>
  </si>
  <si>
    <t>м2</t>
  </si>
  <si>
    <t>КНАУФ влагостойкий гипсокартон ГСП-Н2</t>
  </si>
  <si>
    <t>Панели "Гипсовинил D-2000" 3000х1200х12,5 мм</t>
  </si>
  <si>
    <t>Профиль направляющий Knauf ПН-2 (50х40 мм / 3 м) 0,6мм</t>
  </si>
  <si>
    <t>мп</t>
  </si>
  <si>
    <t>Профиль стоечный KNAUF 50х50 (0,6 мм) L3м 0,6мм</t>
  </si>
  <si>
    <t>Утеплитель ТИЗОЛ ВЕНТ Н 40 1000х600х50 мм</t>
  </si>
  <si>
    <t>Саморез по металлу ГКЛ TN 25 (3.5х25 мм)</t>
  </si>
  <si>
    <t>шт.</t>
  </si>
  <si>
    <t>Шуруп Knauf TN35 для ГКЛ 3,5х35мм</t>
  </si>
  <si>
    <t>Дюбель-гвоздь SWFS 6K40</t>
  </si>
  <si>
    <t>Лента уплотнительная BPS Дихтунгсбанд, 95мм х 30м</t>
  </si>
  <si>
    <t>Серпянка стеклотканевая самоклеящаяся XGlass, ячейка 3,2х3,2мм, плотность 45г/м², 50мм х 45м</t>
  </si>
  <si>
    <t>Шпатлевка гипсовая KNAUF Фуген, 25кг</t>
  </si>
  <si>
    <t>кг.</t>
  </si>
  <si>
    <t>Грунтовка KNAUF Тифенгрунд, 10кг</t>
  </si>
  <si>
    <t>л</t>
  </si>
  <si>
    <t>Устройство перегородок из гипсокартонных листов и гипсовинила с одинарным металлическим каркасом и двухслойной обшивкой с обеих сторон (система Кнауф С116)</t>
  </si>
  <si>
    <t>Изготовление и монтаж металлоконструкций перегородок</t>
  </si>
  <si>
    <t>т</t>
  </si>
  <si>
    <t>Труба стальная профильная 100х100х4мм, L12м, 11,84кг/м</t>
  </si>
  <si>
    <t>Электроды ОК 46.00 d4мм 6,6кг (ESAB)</t>
  </si>
  <si>
    <t>Сталь листовая  горячекатанная С235  4мм</t>
  </si>
  <si>
    <t>Сталь листовая  горячекатанная С235  6мм</t>
  </si>
  <si>
    <t>Автокран 3-10 тонн (аренда)</t>
  </si>
  <si>
    <t>час</t>
  </si>
  <si>
    <t>Огрунтовка металлических поверхностей каркаса  на 1 раз</t>
  </si>
  <si>
    <t>Грунтовка Selkor ГФ-021 серая 25 кг</t>
  </si>
  <si>
    <t>Окраска металлических поверхностей каркаса  эмалью ПФ 115 на 2 раза</t>
  </si>
  <si>
    <t>Эмаль ПФ-115 Proremontt серая 20кг</t>
  </si>
  <si>
    <t>Уайт-спирит Арикон ТУ 0251-001-72021999-2006 канистра 10л WHI10</t>
  </si>
  <si>
    <t>Огнезащитная обработка металлических конструкций, разработка ППР, получение протокола качества</t>
  </si>
  <si>
    <t>Огнезащитная краска Кедр S ВМ</t>
  </si>
  <si>
    <t>Укрывной материал</t>
  </si>
  <si>
    <t>Устройство в жилых зданиях межкомнатных перегородок с однослойной обшивкой: с изоляционной прокладкой АС1</t>
  </si>
  <si>
    <t>Стеновая трехслойная сэндвич-панель Металл Профиль МП ТСП-Z с видимым креплением Z-Lock (минвата)</t>
  </si>
  <si>
    <t xml:space="preserve">Саморез Ø4,2х16(19) с прессшайбой или  заклепка Ø3,2х8 (цветная
комбинированная) </t>
  </si>
  <si>
    <t>Самонарезающий винт Ø5,5х140 с ЭПДМ-прокладкой</t>
  </si>
  <si>
    <t>Скоба замка SECRET FIX</t>
  </si>
  <si>
    <t>Уплотнитель терморазделяющая полоса</t>
  </si>
  <si>
    <t>Герметик силиконовый PH-нейтральный 310мл</t>
  </si>
  <si>
    <t>Пена монтажная, 750</t>
  </si>
  <si>
    <t>Устройство доборных элементов из оцинкованной стали</t>
  </si>
  <si>
    <t>Изделия из оцинкованной стали RAL 9003 (в среднем 400мм)</t>
  </si>
  <si>
    <t>Итого по Раздел 1. Устройство перегородок</t>
  </si>
  <si>
    <t>Раздел 2. Устройство потолка</t>
  </si>
  <si>
    <t>Кровельная трехслойная сэндвич-панель Металл Профиль МП ТСП-K (минвата)</t>
  </si>
  <si>
    <t xml:space="preserve">Саморез Ø4,8х19 с прессшайбой </t>
  </si>
  <si>
    <t>Самонарезающий винт Ø5,5х190 с ЭПДМ-прокладкой</t>
  </si>
  <si>
    <t>Монтаж потолков подвесных: из сэндвич-панелей по стальному каркасу   АС1</t>
  </si>
  <si>
    <t>Итого по Раздел 2. Устройство потолка</t>
  </si>
  <si>
    <t>Итого объект:</t>
  </si>
  <si>
    <t>Прочие расходы 7% от Фот</t>
  </si>
  <si>
    <t>Накладные расходы 15% от Фот</t>
  </si>
  <si>
    <t>Расходные материалы 8% от материалов</t>
  </si>
  <si>
    <t>Доставка материалов 5% от материалов</t>
  </si>
  <si>
    <t xml:space="preserve">Итого </t>
  </si>
  <si>
    <t>НДС 20%</t>
  </si>
  <si>
    <t>Всего затраты по объекту:</t>
  </si>
  <si>
    <t>Реконструкция теплиц АП "Алтайское" часть АС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</si>
</sst>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0.0000"/>
    <numFmt numFmtId="166" formatCode="_-* #,##0.00\ _₽_-;\-* #,##0.00\ _₽_-;_-* &quot;-&quot;??\ _₽_-;_-@"/>
  </numFmts>
  <fonts count="4" x14ac:knownFonts="1">
    <font>
      <sz val="1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/>
    <xf numFmtId="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6" fontId="1" fillId="0" borderId="0" xfId="0" applyNumberFormat="1" applyFont="1"/>
    <xf numFmtId="166" fontId="3" fillId="0" borderId="0" xfId="0" applyNumberFormat="1" applyFont="1"/>
    <xf numFmtId="164" fontId="2" fillId="3" borderId="1" xfId="0" applyNumberFormat="1" applyFont="1" applyFill="1" applyBorder="1"/>
    <xf numFmtId="164" fontId="3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/>
    <xf numFmtId="166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"/>
  <sheetViews>
    <sheetView tabSelected="1" topLeftCell="A58" workbookViewId="0">
      <selection activeCell="H60" sqref="H60:H67"/>
    </sheetView>
  </sheetViews>
  <sheetFormatPr defaultColWidth="14.42578125" defaultRowHeight="15" customHeight="1" x14ac:dyDescent="0.25"/>
  <cols>
    <col min="1" max="1" width="3.85546875" customWidth="1"/>
    <col min="2" max="2" width="63.42578125" customWidth="1"/>
    <col min="3" max="3" width="8" customWidth="1"/>
    <col min="4" max="5" width="14.42578125" customWidth="1"/>
    <col min="6" max="6" width="14.7109375" customWidth="1"/>
    <col min="7" max="7" width="19.5703125" customWidth="1"/>
    <col min="8" max="8" width="18.7109375" customWidth="1"/>
    <col min="9" max="9" width="19.85546875" customWidth="1"/>
    <col min="10" max="10" width="12.7109375" customWidth="1"/>
    <col min="11" max="13" width="9.140625" customWidth="1"/>
  </cols>
  <sheetData>
    <row r="1" spans="1:13" ht="15.75" customHeight="1" x14ac:dyDescent="0.25">
      <c r="A1" s="1"/>
      <c r="B1" s="2" t="s">
        <v>69</v>
      </c>
      <c r="C1" s="3"/>
      <c r="D1" s="4"/>
      <c r="E1" s="4"/>
      <c r="F1" s="5"/>
      <c r="G1" s="5"/>
      <c r="H1" s="5"/>
      <c r="I1" s="5"/>
      <c r="J1" s="5"/>
      <c r="K1" s="5"/>
      <c r="L1" s="5"/>
      <c r="M1" s="5"/>
    </row>
    <row r="2" spans="1:13" ht="33.75" customHeight="1" x14ac:dyDescent="0.25">
      <c r="A2" s="6"/>
      <c r="B2" s="6" t="s">
        <v>0</v>
      </c>
      <c r="C2" s="6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8" t="s">
        <v>6</v>
      </c>
      <c r="I2" s="8" t="s">
        <v>7</v>
      </c>
      <c r="J2" s="4"/>
      <c r="K2" s="4"/>
      <c r="L2" s="4"/>
      <c r="M2" s="4"/>
    </row>
    <row r="3" spans="1:13" ht="15.75" customHeight="1" x14ac:dyDescent="0.25">
      <c r="A3" s="9"/>
      <c r="B3" s="10" t="s">
        <v>8</v>
      </c>
      <c r="C3" s="9"/>
      <c r="D3" s="9"/>
      <c r="E3" s="9"/>
      <c r="F3" s="11"/>
      <c r="G3" s="11"/>
      <c r="H3" s="11"/>
      <c r="I3" s="11"/>
      <c r="J3" s="5"/>
      <c r="K3" s="5"/>
      <c r="L3" s="5"/>
      <c r="M3" s="5"/>
    </row>
    <row r="4" spans="1:13" ht="15.75" customHeight="1" x14ac:dyDescent="0.25">
      <c r="A4" s="12">
        <v>1</v>
      </c>
      <c r="B4" s="13" t="s">
        <v>9</v>
      </c>
      <c r="C4" s="12" t="s">
        <v>10</v>
      </c>
      <c r="D4" s="12"/>
      <c r="E4" s="12">
        <v>899.55</v>
      </c>
      <c r="F4" s="14"/>
      <c r="G4" s="30">
        <f>F4*E4</f>
        <v>0</v>
      </c>
      <c r="H4" s="14"/>
      <c r="I4" s="30">
        <f>SUM(I5:I16)</f>
        <v>0</v>
      </c>
      <c r="J4" s="4"/>
      <c r="K4" s="4"/>
      <c r="L4" s="4"/>
      <c r="M4" s="4"/>
    </row>
    <row r="5" spans="1:13" ht="15.75" customHeight="1" x14ac:dyDescent="0.25">
      <c r="A5" s="15">
        <v>1</v>
      </c>
      <c r="B5" s="16" t="s">
        <v>11</v>
      </c>
      <c r="C5" s="17" t="s">
        <v>10</v>
      </c>
      <c r="D5" s="18">
        <v>2.2000000000000002</v>
      </c>
      <c r="E5" s="19">
        <f t="shared" ref="E5:E16" si="0">D5*$E$4</f>
        <v>1979.01</v>
      </c>
      <c r="F5" s="20"/>
      <c r="G5" s="20"/>
      <c r="H5" s="20"/>
      <c r="I5" s="31">
        <f t="shared" ref="I5:I16" si="1">E5*H5</f>
        <v>0</v>
      </c>
      <c r="J5" s="21"/>
      <c r="K5" s="21"/>
      <c r="L5" s="21"/>
      <c r="M5" s="21"/>
    </row>
    <row r="6" spans="1:13" ht="15.75" customHeight="1" x14ac:dyDescent="0.25">
      <c r="A6" s="15">
        <f t="shared" ref="A6:A16" si="2">A5+1</f>
        <v>2</v>
      </c>
      <c r="B6" s="16" t="s">
        <v>12</v>
      </c>
      <c r="C6" s="17" t="s">
        <v>10</v>
      </c>
      <c r="D6" s="18">
        <v>2.2000000000000002</v>
      </c>
      <c r="E6" s="19">
        <f t="shared" si="0"/>
        <v>1979.01</v>
      </c>
      <c r="F6" s="20"/>
      <c r="G6" s="20"/>
      <c r="H6" s="20"/>
      <c r="I6" s="31">
        <f t="shared" si="1"/>
        <v>0</v>
      </c>
      <c r="J6" s="21"/>
      <c r="K6" s="21"/>
      <c r="L6" s="21"/>
      <c r="M6" s="21"/>
    </row>
    <row r="7" spans="1:13" ht="15.75" customHeight="1" x14ac:dyDescent="0.25">
      <c r="A7" s="15">
        <f t="shared" si="2"/>
        <v>3</v>
      </c>
      <c r="B7" s="16" t="s">
        <v>13</v>
      </c>
      <c r="C7" s="17" t="s">
        <v>14</v>
      </c>
      <c r="D7" s="18">
        <v>0.7</v>
      </c>
      <c r="E7" s="19">
        <f t="shared" si="0"/>
        <v>629.68499999999995</v>
      </c>
      <c r="F7" s="20"/>
      <c r="G7" s="20"/>
      <c r="H7" s="20"/>
      <c r="I7" s="31">
        <f t="shared" si="1"/>
        <v>0</v>
      </c>
      <c r="J7" s="21"/>
      <c r="K7" s="21"/>
      <c r="L7" s="21"/>
      <c r="M7" s="21"/>
    </row>
    <row r="8" spans="1:13" ht="15.75" customHeight="1" x14ac:dyDescent="0.25">
      <c r="A8" s="15">
        <f t="shared" si="2"/>
        <v>4</v>
      </c>
      <c r="B8" s="16" t="s">
        <v>15</v>
      </c>
      <c r="C8" s="17" t="s">
        <v>14</v>
      </c>
      <c r="D8" s="18">
        <v>2</v>
      </c>
      <c r="E8" s="19">
        <f t="shared" si="0"/>
        <v>1799.1</v>
      </c>
      <c r="F8" s="20"/>
      <c r="G8" s="20"/>
      <c r="H8" s="20"/>
      <c r="I8" s="31">
        <f t="shared" si="1"/>
        <v>0</v>
      </c>
      <c r="J8" s="21"/>
      <c r="K8" s="21"/>
      <c r="L8" s="21"/>
      <c r="M8" s="21"/>
    </row>
    <row r="9" spans="1:13" ht="15.75" customHeight="1" x14ac:dyDescent="0.25">
      <c r="A9" s="15">
        <f t="shared" si="2"/>
        <v>5</v>
      </c>
      <c r="B9" s="16" t="s">
        <v>16</v>
      </c>
      <c r="C9" s="17" t="s">
        <v>10</v>
      </c>
      <c r="D9" s="18">
        <v>1.1000000000000001</v>
      </c>
      <c r="E9" s="19">
        <f t="shared" si="0"/>
        <v>989.505</v>
      </c>
      <c r="F9" s="20"/>
      <c r="G9" s="20"/>
      <c r="H9" s="20"/>
      <c r="I9" s="31">
        <f t="shared" si="1"/>
        <v>0</v>
      </c>
      <c r="J9" s="21"/>
      <c r="K9" s="21"/>
      <c r="L9" s="21"/>
      <c r="M9" s="21"/>
    </row>
    <row r="10" spans="1:13" ht="15.75" customHeight="1" x14ac:dyDescent="0.25">
      <c r="A10" s="15">
        <f t="shared" si="2"/>
        <v>6</v>
      </c>
      <c r="B10" s="16" t="s">
        <v>17</v>
      </c>
      <c r="C10" s="17" t="s">
        <v>18</v>
      </c>
      <c r="D10" s="18">
        <v>14</v>
      </c>
      <c r="E10" s="19">
        <f t="shared" si="0"/>
        <v>12593.699999999999</v>
      </c>
      <c r="F10" s="20"/>
      <c r="G10" s="20"/>
      <c r="H10" s="20"/>
      <c r="I10" s="31">
        <f t="shared" si="1"/>
        <v>0</v>
      </c>
      <c r="J10" s="21"/>
      <c r="K10" s="21"/>
      <c r="L10" s="21"/>
      <c r="M10" s="21"/>
    </row>
    <row r="11" spans="1:13" ht="15.75" customHeight="1" x14ac:dyDescent="0.25">
      <c r="A11" s="15">
        <f t="shared" si="2"/>
        <v>7</v>
      </c>
      <c r="B11" s="16" t="s">
        <v>19</v>
      </c>
      <c r="C11" s="17" t="s">
        <v>18</v>
      </c>
      <c r="D11" s="18">
        <v>30</v>
      </c>
      <c r="E11" s="19">
        <f t="shared" si="0"/>
        <v>26986.5</v>
      </c>
      <c r="F11" s="20"/>
      <c r="G11" s="20"/>
      <c r="H11" s="20"/>
      <c r="I11" s="31">
        <f t="shared" si="1"/>
        <v>0</v>
      </c>
      <c r="J11" s="21"/>
      <c r="K11" s="21"/>
      <c r="L11" s="21"/>
      <c r="M11" s="21"/>
    </row>
    <row r="12" spans="1:13" ht="15.75" customHeight="1" x14ac:dyDescent="0.25">
      <c r="A12" s="15">
        <f t="shared" si="2"/>
        <v>8</v>
      </c>
      <c r="B12" s="16" t="s">
        <v>20</v>
      </c>
      <c r="C12" s="17" t="s">
        <v>18</v>
      </c>
      <c r="D12" s="18">
        <v>1.6</v>
      </c>
      <c r="E12" s="19">
        <f t="shared" si="0"/>
        <v>1439.28</v>
      </c>
      <c r="F12" s="20"/>
      <c r="G12" s="20"/>
      <c r="H12" s="20"/>
      <c r="I12" s="31">
        <f t="shared" si="1"/>
        <v>0</v>
      </c>
      <c r="J12" s="21"/>
      <c r="K12" s="21"/>
      <c r="L12" s="21"/>
      <c r="M12" s="21"/>
    </row>
    <row r="13" spans="1:13" ht="15.75" customHeight="1" x14ac:dyDescent="0.25">
      <c r="A13" s="15">
        <f t="shared" si="2"/>
        <v>9</v>
      </c>
      <c r="B13" s="16" t="s">
        <v>21</v>
      </c>
      <c r="C13" s="17" t="s">
        <v>14</v>
      </c>
      <c r="D13" s="18">
        <v>1.2</v>
      </c>
      <c r="E13" s="19">
        <f t="shared" si="0"/>
        <v>1079.4599999999998</v>
      </c>
      <c r="F13" s="20"/>
      <c r="G13" s="20"/>
      <c r="H13" s="20"/>
      <c r="I13" s="31">
        <f t="shared" si="1"/>
        <v>0</v>
      </c>
      <c r="J13" s="21"/>
      <c r="K13" s="21"/>
      <c r="L13" s="21"/>
      <c r="M13" s="21"/>
    </row>
    <row r="14" spans="1:13" ht="15.75" customHeight="1" x14ac:dyDescent="0.25">
      <c r="A14" s="15">
        <f t="shared" si="2"/>
        <v>10</v>
      </c>
      <c r="B14" s="16" t="s">
        <v>22</v>
      </c>
      <c r="C14" s="17" t="s">
        <v>14</v>
      </c>
      <c r="D14" s="18">
        <v>2.2000000000000002</v>
      </c>
      <c r="E14" s="19">
        <f t="shared" si="0"/>
        <v>1979.01</v>
      </c>
      <c r="F14" s="20"/>
      <c r="G14" s="20"/>
      <c r="H14" s="20"/>
      <c r="I14" s="31">
        <f t="shared" si="1"/>
        <v>0</v>
      </c>
      <c r="J14" s="21"/>
      <c r="K14" s="21"/>
      <c r="L14" s="21"/>
      <c r="M14" s="21"/>
    </row>
    <row r="15" spans="1:13" ht="15.75" customHeight="1" x14ac:dyDescent="0.25">
      <c r="A15" s="15">
        <f t="shared" si="2"/>
        <v>11</v>
      </c>
      <c r="B15" s="16" t="s">
        <v>23</v>
      </c>
      <c r="C15" s="17" t="s">
        <v>24</v>
      </c>
      <c r="D15" s="18">
        <v>1.5</v>
      </c>
      <c r="E15" s="19">
        <f t="shared" si="0"/>
        <v>1349.3249999999998</v>
      </c>
      <c r="F15" s="20"/>
      <c r="G15" s="20"/>
      <c r="H15" s="20"/>
      <c r="I15" s="31">
        <f t="shared" si="1"/>
        <v>0</v>
      </c>
      <c r="J15" s="21"/>
      <c r="K15" s="21"/>
      <c r="L15" s="21"/>
      <c r="M15" s="21"/>
    </row>
    <row r="16" spans="1:13" ht="15.75" customHeight="1" x14ac:dyDescent="0.25">
      <c r="A16" s="15">
        <f t="shared" si="2"/>
        <v>12</v>
      </c>
      <c r="B16" s="16" t="s">
        <v>25</v>
      </c>
      <c r="C16" s="17" t="s">
        <v>26</v>
      </c>
      <c r="D16" s="18">
        <v>0.2</v>
      </c>
      <c r="E16" s="19">
        <f t="shared" si="0"/>
        <v>179.91</v>
      </c>
      <c r="F16" s="20"/>
      <c r="G16" s="20"/>
      <c r="H16" s="20"/>
      <c r="I16" s="31">
        <f t="shared" si="1"/>
        <v>0</v>
      </c>
      <c r="J16" s="21"/>
      <c r="K16" s="21"/>
      <c r="L16" s="21"/>
      <c r="M16" s="21"/>
    </row>
    <row r="17" spans="1:13" ht="49.5" customHeight="1" x14ac:dyDescent="0.25">
      <c r="A17" s="6">
        <v>2</v>
      </c>
      <c r="B17" s="22" t="s">
        <v>27</v>
      </c>
      <c r="C17" s="6" t="s">
        <v>10</v>
      </c>
      <c r="D17" s="6"/>
      <c r="E17" s="6">
        <v>2088.38</v>
      </c>
      <c r="F17" s="14"/>
      <c r="G17" s="30">
        <f>F17*E17</f>
        <v>0</v>
      </c>
      <c r="H17" s="14"/>
      <c r="I17" s="30">
        <f>SUM(I18:I29)</f>
        <v>0</v>
      </c>
      <c r="J17" s="4"/>
      <c r="K17" s="4"/>
      <c r="L17" s="4"/>
      <c r="M17" s="4"/>
    </row>
    <row r="18" spans="1:13" ht="15.75" customHeight="1" x14ac:dyDescent="0.25">
      <c r="A18" s="15">
        <v>1</v>
      </c>
      <c r="B18" s="16" t="s">
        <v>11</v>
      </c>
      <c r="C18" s="17" t="s">
        <v>10</v>
      </c>
      <c r="D18" s="18">
        <v>2.2000000000000002</v>
      </c>
      <c r="E18" s="19">
        <f t="shared" ref="E18:E29" si="3">D18*$E$17</f>
        <v>4594.4360000000006</v>
      </c>
      <c r="F18" s="20"/>
      <c r="G18" s="20"/>
      <c r="H18" s="20">
        <f t="shared" ref="H18:H19" si="4">H5</f>
        <v>0</v>
      </c>
      <c r="I18" s="31">
        <f t="shared" ref="I18:I29" si="5">E18*H18</f>
        <v>0</v>
      </c>
      <c r="J18" s="21"/>
      <c r="K18" s="21"/>
      <c r="L18" s="21"/>
      <c r="M18" s="21"/>
    </row>
    <row r="19" spans="1:13" ht="15.75" customHeight="1" x14ac:dyDescent="0.25">
      <c r="A19" s="15">
        <f t="shared" ref="A19:A29" si="6">A18+1</f>
        <v>2</v>
      </c>
      <c r="B19" s="16" t="s">
        <v>12</v>
      </c>
      <c r="C19" s="17" t="s">
        <v>10</v>
      </c>
      <c r="D19" s="18">
        <v>2.2000000000000002</v>
      </c>
      <c r="E19" s="19">
        <f t="shared" si="3"/>
        <v>4594.4360000000006</v>
      </c>
      <c r="F19" s="20"/>
      <c r="G19" s="20"/>
      <c r="H19" s="20">
        <f t="shared" si="4"/>
        <v>0</v>
      </c>
      <c r="I19" s="31">
        <f t="shared" si="5"/>
        <v>0</v>
      </c>
      <c r="J19" s="21"/>
      <c r="K19" s="21"/>
      <c r="L19" s="21"/>
      <c r="M19" s="21"/>
    </row>
    <row r="20" spans="1:13" ht="15.75" customHeight="1" x14ac:dyDescent="0.25">
      <c r="A20" s="15">
        <f t="shared" si="6"/>
        <v>3</v>
      </c>
      <c r="B20" s="16" t="s">
        <v>13</v>
      </c>
      <c r="C20" s="17" t="s">
        <v>14</v>
      </c>
      <c r="D20" s="18">
        <v>1.4</v>
      </c>
      <c r="E20" s="19">
        <f t="shared" si="3"/>
        <v>2923.732</v>
      </c>
      <c r="F20" s="20"/>
      <c r="G20" s="20"/>
      <c r="H20" s="20"/>
      <c r="I20" s="31">
        <f t="shared" si="5"/>
        <v>0</v>
      </c>
      <c r="J20" s="21"/>
      <c r="K20" s="21"/>
      <c r="L20" s="21"/>
      <c r="M20" s="21"/>
    </row>
    <row r="21" spans="1:13" ht="15.75" customHeight="1" x14ac:dyDescent="0.25">
      <c r="A21" s="15">
        <f t="shared" si="6"/>
        <v>4</v>
      </c>
      <c r="B21" s="16" t="s">
        <v>15</v>
      </c>
      <c r="C21" s="17" t="s">
        <v>14</v>
      </c>
      <c r="D21" s="18">
        <v>2</v>
      </c>
      <c r="E21" s="19">
        <f t="shared" si="3"/>
        <v>4176.76</v>
      </c>
      <c r="F21" s="20"/>
      <c r="G21" s="20"/>
      <c r="H21" s="20"/>
      <c r="I21" s="31">
        <f t="shared" si="5"/>
        <v>0</v>
      </c>
      <c r="J21" s="21"/>
      <c r="K21" s="21"/>
      <c r="L21" s="21"/>
      <c r="M21" s="21"/>
    </row>
    <row r="22" spans="1:13" ht="15.75" customHeight="1" x14ac:dyDescent="0.25">
      <c r="A22" s="15">
        <f t="shared" si="6"/>
        <v>5</v>
      </c>
      <c r="B22" s="16" t="s">
        <v>16</v>
      </c>
      <c r="C22" s="17" t="s">
        <v>10</v>
      </c>
      <c r="D22" s="18">
        <v>1.1000000000000001</v>
      </c>
      <c r="E22" s="19">
        <f t="shared" si="3"/>
        <v>2297.2180000000003</v>
      </c>
      <c r="F22" s="20"/>
      <c r="G22" s="20"/>
      <c r="H22" s="20"/>
      <c r="I22" s="31">
        <f t="shared" si="5"/>
        <v>0</v>
      </c>
      <c r="J22" s="21"/>
      <c r="K22" s="21"/>
      <c r="L22" s="21"/>
      <c r="M22" s="21"/>
    </row>
    <row r="23" spans="1:13" ht="15.75" customHeight="1" x14ac:dyDescent="0.25">
      <c r="A23" s="15">
        <f t="shared" si="6"/>
        <v>6</v>
      </c>
      <c r="B23" s="16" t="s">
        <v>17</v>
      </c>
      <c r="C23" s="17" t="s">
        <v>18</v>
      </c>
      <c r="D23" s="18">
        <v>18</v>
      </c>
      <c r="E23" s="19">
        <f t="shared" si="3"/>
        <v>37590.840000000004</v>
      </c>
      <c r="F23" s="20"/>
      <c r="G23" s="20"/>
      <c r="H23" s="20"/>
      <c r="I23" s="31">
        <f t="shared" si="5"/>
        <v>0</v>
      </c>
      <c r="J23" s="21"/>
      <c r="K23" s="21"/>
      <c r="L23" s="21"/>
      <c r="M23" s="21"/>
    </row>
    <row r="24" spans="1:13" ht="15.75" customHeight="1" x14ac:dyDescent="0.25">
      <c r="A24" s="15">
        <f t="shared" si="6"/>
        <v>7</v>
      </c>
      <c r="B24" s="16" t="s">
        <v>19</v>
      </c>
      <c r="C24" s="17" t="s">
        <v>18</v>
      </c>
      <c r="D24" s="18">
        <v>30</v>
      </c>
      <c r="E24" s="19">
        <f t="shared" si="3"/>
        <v>62651.4</v>
      </c>
      <c r="F24" s="20"/>
      <c r="G24" s="20"/>
      <c r="H24" s="20"/>
      <c r="I24" s="31">
        <f t="shared" si="5"/>
        <v>0</v>
      </c>
      <c r="J24" s="21"/>
      <c r="K24" s="21"/>
      <c r="L24" s="21"/>
      <c r="M24" s="21"/>
    </row>
    <row r="25" spans="1:13" ht="15.75" customHeight="1" x14ac:dyDescent="0.25">
      <c r="A25" s="15">
        <f t="shared" si="6"/>
        <v>8</v>
      </c>
      <c r="B25" s="16" t="s">
        <v>20</v>
      </c>
      <c r="C25" s="17" t="s">
        <v>18</v>
      </c>
      <c r="D25" s="18">
        <v>3.2</v>
      </c>
      <c r="E25" s="19">
        <f t="shared" si="3"/>
        <v>6682.8160000000007</v>
      </c>
      <c r="F25" s="20"/>
      <c r="G25" s="20"/>
      <c r="H25" s="20"/>
      <c r="I25" s="31">
        <f t="shared" si="5"/>
        <v>0</v>
      </c>
      <c r="J25" s="21"/>
      <c r="K25" s="21"/>
      <c r="L25" s="21"/>
      <c r="M25" s="21"/>
    </row>
    <row r="26" spans="1:13" ht="15.75" customHeight="1" x14ac:dyDescent="0.25">
      <c r="A26" s="15">
        <f t="shared" si="6"/>
        <v>9</v>
      </c>
      <c r="B26" s="16" t="s">
        <v>21</v>
      </c>
      <c r="C26" s="17" t="s">
        <v>14</v>
      </c>
      <c r="D26" s="18">
        <v>2.4</v>
      </c>
      <c r="E26" s="19">
        <f t="shared" si="3"/>
        <v>5012.1120000000001</v>
      </c>
      <c r="F26" s="20"/>
      <c r="G26" s="20"/>
      <c r="H26" s="20"/>
      <c r="I26" s="31">
        <f t="shared" si="5"/>
        <v>0</v>
      </c>
      <c r="J26" s="21"/>
      <c r="K26" s="21"/>
      <c r="L26" s="21"/>
      <c r="M26" s="21"/>
    </row>
    <row r="27" spans="1:13" ht="15.75" customHeight="1" x14ac:dyDescent="0.25">
      <c r="A27" s="15">
        <f t="shared" si="6"/>
        <v>10</v>
      </c>
      <c r="B27" s="16" t="s">
        <v>22</v>
      </c>
      <c r="C27" s="17" t="s">
        <v>14</v>
      </c>
      <c r="D27" s="18">
        <v>2.2000000000000002</v>
      </c>
      <c r="E27" s="19">
        <f t="shared" si="3"/>
        <v>4594.4360000000006</v>
      </c>
      <c r="F27" s="20"/>
      <c r="G27" s="20"/>
      <c r="H27" s="20"/>
      <c r="I27" s="31">
        <f t="shared" si="5"/>
        <v>0</v>
      </c>
      <c r="J27" s="21"/>
      <c r="K27" s="21"/>
      <c r="L27" s="21"/>
      <c r="M27" s="21"/>
    </row>
    <row r="28" spans="1:13" ht="15.75" customHeight="1" x14ac:dyDescent="0.25">
      <c r="A28" s="15">
        <f t="shared" si="6"/>
        <v>11</v>
      </c>
      <c r="B28" s="16" t="s">
        <v>23</v>
      </c>
      <c r="C28" s="17" t="s">
        <v>24</v>
      </c>
      <c r="D28" s="18">
        <v>1.5</v>
      </c>
      <c r="E28" s="19">
        <f t="shared" si="3"/>
        <v>3132.57</v>
      </c>
      <c r="F28" s="20"/>
      <c r="G28" s="20"/>
      <c r="H28" s="20"/>
      <c r="I28" s="31">
        <f t="shared" si="5"/>
        <v>0</v>
      </c>
      <c r="J28" s="21"/>
      <c r="K28" s="21"/>
      <c r="L28" s="21"/>
      <c r="M28" s="21"/>
    </row>
    <row r="29" spans="1:13" ht="15.75" customHeight="1" x14ac:dyDescent="0.25">
      <c r="A29" s="15">
        <f t="shared" si="6"/>
        <v>12</v>
      </c>
      <c r="B29" s="16" t="s">
        <v>25</v>
      </c>
      <c r="C29" s="17" t="s">
        <v>26</v>
      </c>
      <c r="D29" s="18">
        <v>0.2</v>
      </c>
      <c r="E29" s="19">
        <f t="shared" si="3"/>
        <v>417.67600000000004</v>
      </c>
      <c r="F29" s="20"/>
      <c r="G29" s="20"/>
      <c r="H29" s="20"/>
      <c r="I29" s="31">
        <f t="shared" si="5"/>
        <v>0</v>
      </c>
      <c r="J29" s="21"/>
      <c r="K29" s="21"/>
      <c r="L29" s="21"/>
      <c r="M29" s="21"/>
    </row>
    <row r="30" spans="1:13" ht="15.75" customHeight="1" x14ac:dyDescent="0.25">
      <c r="A30" s="6">
        <v>3</v>
      </c>
      <c r="B30" s="22" t="s">
        <v>28</v>
      </c>
      <c r="C30" s="6" t="s">
        <v>29</v>
      </c>
      <c r="D30" s="6"/>
      <c r="E30" s="6">
        <f>35.346</f>
        <v>35.345999999999997</v>
      </c>
      <c r="F30" s="14"/>
      <c r="G30" s="30">
        <f>F30*E30</f>
        <v>0</v>
      </c>
      <c r="H30" s="14"/>
      <c r="I30" s="30">
        <f>SUM(I31:I35)</f>
        <v>0</v>
      </c>
      <c r="J30" s="4"/>
      <c r="K30" s="4"/>
      <c r="L30" s="4"/>
      <c r="M30" s="4"/>
    </row>
    <row r="31" spans="1:13" ht="15.75" customHeight="1" x14ac:dyDescent="0.25">
      <c r="A31" s="15">
        <v>1</v>
      </c>
      <c r="B31" s="16" t="s">
        <v>30</v>
      </c>
      <c r="C31" s="17" t="s">
        <v>29</v>
      </c>
      <c r="D31" s="18">
        <v>1.05</v>
      </c>
      <c r="E31" s="19">
        <f t="shared" ref="E31:E35" si="7">D31*$E$30</f>
        <v>37.113299999999995</v>
      </c>
      <c r="F31" s="20"/>
      <c r="G31" s="20"/>
      <c r="H31" s="20"/>
      <c r="I31" s="31">
        <f t="shared" ref="I31:I35" si="8">E31*H31</f>
        <v>0</v>
      </c>
      <c r="J31" s="29"/>
      <c r="K31" s="21"/>
      <c r="L31" s="21"/>
      <c r="M31" s="21"/>
    </row>
    <row r="32" spans="1:13" ht="15.75" customHeight="1" x14ac:dyDescent="0.25">
      <c r="A32" s="15">
        <f t="shared" ref="A32:A35" si="9">A31+1</f>
        <v>2</v>
      </c>
      <c r="B32" s="16" t="s">
        <v>31</v>
      </c>
      <c r="C32" s="17" t="s">
        <v>24</v>
      </c>
      <c r="D32" s="18">
        <v>45</v>
      </c>
      <c r="E32" s="19">
        <f t="shared" si="7"/>
        <v>1590.57</v>
      </c>
      <c r="F32" s="20"/>
      <c r="G32" s="20"/>
      <c r="H32" s="20"/>
      <c r="I32" s="31">
        <f t="shared" si="8"/>
        <v>0</v>
      </c>
      <c r="J32" s="21"/>
      <c r="K32" s="21"/>
      <c r="L32" s="21"/>
      <c r="M32" s="21"/>
    </row>
    <row r="33" spans="1:13" ht="15.75" customHeight="1" x14ac:dyDescent="0.25">
      <c r="A33" s="15">
        <f t="shared" si="9"/>
        <v>3</v>
      </c>
      <c r="B33" s="16" t="s">
        <v>32</v>
      </c>
      <c r="C33" s="17" t="s">
        <v>29</v>
      </c>
      <c r="D33" s="18">
        <v>0.02</v>
      </c>
      <c r="E33" s="19">
        <f t="shared" si="7"/>
        <v>0.70691999999999999</v>
      </c>
      <c r="F33" s="20"/>
      <c r="G33" s="20"/>
      <c r="H33" s="20"/>
      <c r="I33" s="31">
        <f t="shared" si="8"/>
        <v>0</v>
      </c>
      <c r="J33" s="21"/>
      <c r="K33" s="21"/>
      <c r="L33" s="21"/>
      <c r="M33" s="21"/>
    </row>
    <row r="34" spans="1:13" ht="15.75" customHeight="1" x14ac:dyDescent="0.25">
      <c r="A34" s="15">
        <f t="shared" si="9"/>
        <v>4</v>
      </c>
      <c r="B34" s="16" t="s">
        <v>33</v>
      </c>
      <c r="C34" s="17" t="s">
        <v>29</v>
      </c>
      <c r="D34" s="18">
        <v>1.4999999999999999E-2</v>
      </c>
      <c r="E34" s="19">
        <f t="shared" si="7"/>
        <v>0.53018999999999994</v>
      </c>
      <c r="F34" s="20"/>
      <c r="G34" s="20"/>
      <c r="H34" s="20"/>
      <c r="I34" s="31">
        <f t="shared" si="8"/>
        <v>0</v>
      </c>
      <c r="J34" s="21"/>
      <c r="K34" s="21"/>
      <c r="L34" s="21"/>
      <c r="M34" s="21"/>
    </row>
    <row r="35" spans="1:13" ht="15.75" customHeight="1" x14ac:dyDescent="0.25">
      <c r="A35" s="15">
        <f t="shared" si="9"/>
        <v>5</v>
      </c>
      <c r="B35" s="16" t="s">
        <v>34</v>
      </c>
      <c r="C35" s="17" t="s">
        <v>35</v>
      </c>
      <c r="D35" s="18">
        <v>3</v>
      </c>
      <c r="E35" s="19">
        <f t="shared" si="7"/>
        <v>106.03799999999998</v>
      </c>
      <c r="F35" s="20"/>
      <c r="G35" s="20"/>
      <c r="H35" s="20"/>
      <c r="I35" s="31">
        <f t="shared" si="8"/>
        <v>0</v>
      </c>
      <c r="J35" s="21"/>
      <c r="K35" s="21"/>
      <c r="L35" s="21"/>
      <c r="M35" s="21"/>
    </row>
    <row r="36" spans="1:13" ht="15.75" customHeight="1" x14ac:dyDescent="0.25">
      <c r="A36" s="6">
        <v>4</v>
      </c>
      <c r="B36" s="22" t="s">
        <v>36</v>
      </c>
      <c r="C36" s="6" t="s">
        <v>10</v>
      </c>
      <c r="D36" s="6"/>
      <c r="E36" s="6">
        <f>1375*0.85</f>
        <v>1168.75</v>
      </c>
      <c r="F36" s="14"/>
      <c r="G36" s="30">
        <f>F36*E36</f>
        <v>0</v>
      </c>
      <c r="H36" s="14"/>
      <c r="I36" s="30">
        <f>I37</f>
        <v>0</v>
      </c>
      <c r="J36" s="4"/>
      <c r="K36" s="4"/>
      <c r="L36" s="4"/>
      <c r="M36" s="4"/>
    </row>
    <row r="37" spans="1:13" ht="15.75" customHeight="1" x14ac:dyDescent="0.25">
      <c r="A37" s="15">
        <v>1</v>
      </c>
      <c r="B37" s="16" t="s">
        <v>37</v>
      </c>
      <c r="C37" s="17" t="s">
        <v>24</v>
      </c>
      <c r="D37" s="18">
        <v>0.2</v>
      </c>
      <c r="E37" s="19">
        <f>D37*$E$36</f>
        <v>233.75</v>
      </c>
      <c r="F37" s="20"/>
      <c r="G37" s="31"/>
      <c r="H37" s="20"/>
      <c r="I37" s="31">
        <f>E37*H37</f>
        <v>0</v>
      </c>
      <c r="J37" s="21"/>
      <c r="K37" s="21"/>
      <c r="L37" s="21"/>
      <c r="M37" s="21"/>
    </row>
    <row r="38" spans="1:13" ht="15.75" customHeight="1" x14ac:dyDescent="0.25">
      <c r="A38" s="6">
        <v>5</v>
      </c>
      <c r="B38" s="22" t="s">
        <v>38</v>
      </c>
      <c r="C38" s="6" t="s">
        <v>10</v>
      </c>
      <c r="D38" s="6"/>
      <c r="E38" s="6">
        <f>E36</f>
        <v>1168.75</v>
      </c>
      <c r="F38" s="14"/>
      <c r="G38" s="30">
        <f>F38*E38</f>
        <v>0</v>
      </c>
      <c r="H38" s="14"/>
      <c r="I38" s="30">
        <f>SUM(I39:I40)</f>
        <v>0</v>
      </c>
      <c r="J38" s="4"/>
      <c r="K38" s="4"/>
      <c r="L38" s="4"/>
      <c r="M38" s="4"/>
    </row>
    <row r="39" spans="1:13" ht="15.75" customHeight="1" x14ac:dyDescent="0.25">
      <c r="A39" s="15">
        <v>1</v>
      </c>
      <c r="B39" s="16" t="s">
        <v>39</v>
      </c>
      <c r="C39" s="17" t="s">
        <v>24</v>
      </c>
      <c r="D39" s="18">
        <v>0.4</v>
      </c>
      <c r="E39" s="19">
        <f t="shared" ref="E39:E40" si="10">D39*$E$38</f>
        <v>467.5</v>
      </c>
      <c r="F39" s="20"/>
      <c r="G39" s="31"/>
      <c r="H39" s="20"/>
      <c r="I39" s="31">
        <f t="shared" ref="I39:I40" si="11">E39*H39</f>
        <v>0</v>
      </c>
      <c r="J39" s="21"/>
      <c r="K39" s="21"/>
      <c r="L39" s="21"/>
      <c r="M39" s="21"/>
    </row>
    <row r="40" spans="1:13" ht="15.75" customHeight="1" x14ac:dyDescent="0.25">
      <c r="A40" s="15">
        <f>A39+1</f>
        <v>2</v>
      </c>
      <c r="B40" s="16" t="s">
        <v>40</v>
      </c>
      <c r="C40" s="17" t="s">
        <v>26</v>
      </c>
      <c r="D40" s="18">
        <v>0.1</v>
      </c>
      <c r="E40" s="19">
        <f t="shared" si="10"/>
        <v>116.875</v>
      </c>
      <c r="F40" s="20"/>
      <c r="G40" s="31"/>
      <c r="H40" s="20"/>
      <c r="I40" s="31">
        <f t="shared" si="11"/>
        <v>0</v>
      </c>
      <c r="J40" s="21"/>
      <c r="K40" s="21"/>
      <c r="L40" s="21"/>
      <c r="M40" s="21"/>
    </row>
    <row r="41" spans="1:13" ht="15.75" customHeight="1" x14ac:dyDescent="0.25">
      <c r="A41" s="6">
        <v>6</v>
      </c>
      <c r="B41" s="22" t="s">
        <v>41</v>
      </c>
      <c r="C41" s="6" t="s">
        <v>10</v>
      </c>
      <c r="D41" s="6"/>
      <c r="E41" s="6">
        <f>1248*0.85</f>
        <v>1060.8</v>
      </c>
      <c r="F41" s="14"/>
      <c r="G41" s="30">
        <f>F41*E41</f>
        <v>0</v>
      </c>
      <c r="H41" s="14"/>
      <c r="I41" s="30">
        <f>SUM(I42:I43)</f>
        <v>0</v>
      </c>
      <c r="J41" s="4"/>
      <c r="K41" s="4"/>
      <c r="L41" s="4"/>
      <c r="M41" s="4"/>
    </row>
    <row r="42" spans="1:13" ht="15.75" customHeight="1" x14ac:dyDescent="0.25">
      <c r="A42" s="15">
        <v>1</v>
      </c>
      <c r="B42" s="16" t="s">
        <v>42</v>
      </c>
      <c r="C42" s="17" t="s">
        <v>24</v>
      </c>
      <c r="D42" s="18">
        <v>1.4</v>
      </c>
      <c r="E42" s="19">
        <f t="shared" ref="E42:E43" si="12">D42*$E$41</f>
        <v>1485.12</v>
      </c>
      <c r="F42" s="20"/>
      <c r="G42" s="31"/>
      <c r="H42" s="20"/>
      <c r="I42" s="31">
        <f t="shared" ref="I42:I43" si="13">E42*H42</f>
        <v>0</v>
      </c>
      <c r="J42" s="21"/>
      <c r="K42" s="21"/>
      <c r="L42" s="21"/>
      <c r="M42" s="21"/>
    </row>
    <row r="43" spans="1:13" ht="15.75" customHeight="1" x14ac:dyDescent="0.25">
      <c r="A43" s="15">
        <f>A42+1</f>
        <v>2</v>
      </c>
      <c r="B43" s="16" t="s">
        <v>43</v>
      </c>
      <c r="C43" s="17" t="s">
        <v>10</v>
      </c>
      <c r="D43" s="18">
        <v>0.81</v>
      </c>
      <c r="E43" s="19">
        <f t="shared" si="12"/>
        <v>859.24800000000005</v>
      </c>
      <c r="F43" s="20"/>
      <c r="G43" s="31"/>
      <c r="H43" s="20"/>
      <c r="I43" s="31">
        <f t="shared" si="13"/>
        <v>0</v>
      </c>
      <c r="J43" s="21"/>
      <c r="K43" s="21"/>
      <c r="L43" s="21"/>
      <c r="M43" s="21"/>
    </row>
    <row r="44" spans="1:13" ht="15.75" customHeight="1" x14ac:dyDescent="0.25">
      <c r="A44" s="6">
        <v>7</v>
      </c>
      <c r="B44" s="22" t="s">
        <v>44</v>
      </c>
      <c r="C44" s="6" t="s">
        <v>10</v>
      </c>
      <c r="D44" s="6"/>
      <c r="E44" s="6">
        <v>1547.65</v>
      </c>
      <c r="F44" s="14"/>
      <c r="G44" s="30">
        <f>F44*E44</f>
        <v>0</v>
      </c>
      <c r="H44" s="14"/>
      <c r="I44" s="30">
        <f>SUM(I45:I52)</f>
        <v>0</v>
      </c>
      <c r="J44" s="4"/>
      <c r="K44" s="4"/>
      <c r="L44" s="4"/>
      <c r="M44" s="4"/>
    </row>
    <row r="45" spans="1:13" ht="15.75" customHeight="1" x14ac:dyDescent="0.25">
      <c r="A45" s="15">
        <v>1</v>
      </c>
      <c r="B45" s="16" t="s">
        <v>45</v>
      </c>
      <c r="C45" s="17" t="s">
        <v>10</v>
      </c>
      <c r="D45" s="19">
        <v>1.06</v>
      </c>
      <c r="E45" s="19">
        <f t="shared" ref="E45:E52" si="14">D45*$E$44</f>
        <v>1640.5090000000002</v>
      </c>
      <c r="F45" s="20"/>
      <c r="G45" s="20"/>
      <c r="H45" s="20"/>
      <c r="I45" s="31">
        <f t="shared" ref="I45:I52" si="15">E45*H45</f>
        <v>0</v>
      </c>
      <c r="J45" s="21"/>
      <c r="K45" s="21"/>
      <c r="L45" s="21"/>
      <c r="M45" s="21"/>
    </row>
    <row r="46" spans="1:13" ht="15.75" customHeight="1" x14ac:dyDescent="0.25">
      <c r="A46" s="15">
        <v>2</v>
      </c>
      <c r="B46" s="16" t="s">
        <v>46</v>
      </c>
      <c r="C46" s="17" t="s">
        <v>18</v>
      </c>
      <c r="D46" s="19">
        <v>5</v>
      </c>
      <c r="E46" s="19">
        <f t="shared" si="14"/>
        <v>7738.25</v>
      </c>
      <c r="F46" s="20"/>
      <c r="G46" s="20"/>
      <c r="H46" s="20"/>
      <c r="I46" s="31">
        <f t="shared" si="15"/>
        <v>0</v>
      </c>
      <c r="J46" s="21"/>
      <c r="K46" s="21"/>
      <c r="L46" s="21"/>
      <c r="M46" s="21"/>
    </row>
    <row r="47" spans="1:13" ht="15.75" customHeight="1" x14ac:dyDescent="0.25">
      <c r="A47" s="15">
        <v>3</v>
      </c>
      <c r="B47" s="16" t="s">
        <v>47</v>
      </c>
      <c r="C47" s="17" t="s">
        <v>18</v>
      </c>
      <c r="D47" s="19">
        <v>2</v>
      </c>
      <c r="E47" s="19">
        <f t="shared" si="14"/>
        <v>3095.3</v>
      </c>
      <c r="F47" s="20"/>
      <c r="G47" s="20"/>
      <c r="H47" s="20"/>
      <c r="I47" s="31">
        <f t="shared" si="15"/>
        <v>0</v>
      </c>
      <c r="J47" s="21"/>
      <c r="K47" s="21"/>
      <c r="L47" s="21"/>
      <c r="M47" s="21"/>
    </row>
    <row r="48" spans="1:13" ht="15.75" customHeight="1" x14ac:dyDescent="0.25">
      <c r="A48" s="15">
        <v>4</v>
      </c>
      <c r="B48" s="16" t="s">
        <v>48</v>
      </c>
      <c r="C48" s="17" t="s">
        <v>18</v>
      </c>
      <c r="D48" s="19">
        <f>D47</f>
        <v>2</v>
      </c>
      <c r="E48" s="19">
        <f t="shared" si="14"/>
        <v>3095.3</v>
      </c>
      <c r="F48" s="20"/>
      <c r="G48" s="20"/>
      <c r="H48" s="20"/>
      <c r="I48" s="31">
        <f t="shared" si="15"/>
        <v>0</v>
      </c>
      <c r="J48" s="21"/>
      <c r="K48" s="21"/>
      <c r="L48" s="21"/>
      <c r="M48" s="21"/>
    </row>
    <row r="49" spans="1:13" ht="15.75" customHeight="1" x14ac:dyDescent="0.25">
      <c r="A49" s="15">
        <v>5</v>
      </c>
      <c r="B49" s="16" t="s">
        <v>49</v>
      </c>
      <c r="C49" s="17" t="s">
        <v>14</v>
      </c>
      <c r="D49" s="19">
        <v>1</v>
      </c>
      <c r="E49" s="19">
        <f t="shared" si="14"/>
        <v>1547.65</v>
      </c>
      <c r="F49" s="20"/>
      <c r="G49" s="20"/>
      <c r="H49" s="20"/>
      <c r="I49" s="31">
        <f t="shared" si="15"/>
        <v>0</v>
      </c>
      <c r="J49" s="21"/>
      <c r="K49" s="21"/>
      <c r="L49" s="21"/>
      <c r="M49" s="21"/>
    </row>
    <row r="50" spans="1:13" ht="15.75" customHeight="1" x14ac:dyDescent="0.25">
      <c r="A50" s="15">
        <v>6</v>
      </c>
      <c r="B50" s="16" t="s">
        <v>50</v>
      </c>
      <c r="C50" s="17" t="s">
        <v>18</v>
      </c>
      <c r="D50" s="19">
        <v>1.2E-2</v>
      </c>
      <c r="E50" s="19">
        <f t="shared" si="14"/>
        <v>18.571800000000003</v>
      </c>
      <c r="F50" s="20"/>
      <c r="G50" s="20"/>
      <c r="H50" s="20"/>
      <c r="I50" s="31">
        <f t="shared" si="15"/>
        <v>0</v>
      </c>
      <c r="J50" s="21"/>
      <c r="K50" s="21"/>
      <c r="L50" s="21"/>
      <c r="M50" s="21"/>
    </row>
    <row r="51" spans="1:13" ht="15.75" customHeight="1" x14ac:dyDescent="0.25">
      <c r="A51" s="15">
        <v>7</v>
      </c>
      <c r="B51" s="16" t="s">
        <v>51</v>
      </c>
      <c r="C51" s="17" t="s">
        <v>18</v>
      </c>
      <c r="D51" s="19">
        <v>0.1</v>
      </c>
      <c r="E51" s="19">
        <f t="shared" si="14"/>
        <v>154.76500000000001</v>
      </c>
      <c r="F51" s="20"/>
      <c r="G51" s="20"/>
      <c r="H51" s="20"/>
      <c r="I51" s="31">
        <f t="shared" si="15"/>
        <v>0</v>
      </c>
      <c r="J51" s="21"/>
      <c r="K51" s="21"/>
      <c r="L51" s="21"/>
      <c r="M51" s="21"/>
    </row>
    <row r="52" spans="1:13" ht="15.75" customHeight="1" x14ac:dyDescent="0.25">
      <c r="A52" s="15">
        <f>A51+1</f>
        <v>8</v>
      </c>
      <c r="B52" s="16" t="s">
        <v>34</v>
      </c>
      <c r="C52" s="17" t="s">
        <v>35</v>
      </c>
      <c r="D52" s="18">
        <v>0.1</v>
      </c>
      <c r="E52" s="19">
        <f t="shared" si="14"/>
        <v>154.76500000000001</v>
      </c>
      <c r="F52" s="20"/>
      <c r="G52" s="20"/>
      <c r="H52" s="20"/>
      <c r="I52" s="31">
        <f t="shared" si="15"/>
        <v>0</v>
      </c>
      <c r="J52" s="21"/>
      <c r="K52" s="21"/>
      <c r="L52" s="21"/>
      <c r="M52" s="21"/>
    </row>
    <row r="53" spans="1:13" ht="15.75" customHeight="1" x14ac:dyDescent="0.25">
      <c r="A53" s="6">
        <v>8</v>
      </c>
      <c r="B53" s="22" t="s">
        <v>52</v>
      </c>
      <c r="C53" s="6" t="s">
        <v>14</v>
      </c>
      <c r="D53" s="6"/>
      <c r="E53" s="6">
        <f>3348*0.3</f>
        <v>1004.4</v>
      </c>
      <c r="F53" s="14"/>
      <c r="G53" s="30">
        <f>F53*E53</f>
        <v>0</v>
      </c>
      <c r="H53" s="14"/>
      <c r="I53" s="30">
        <f>SUM(I54:I56)</f>
        <v>0</v>
      </c>
      <c r="J53" s="4"/>
      <c r="K53" s="4"/>
      <c r="L53" s="4"/>
      <c r="M53" s="4"/>
    </row>
    <row r="54" spans="1:13" ht="15.75" customHeight="1" x14ac:dyDescent="0.25">
      <c r="A54" s="15">
        <v>1</v>
      </c>
      <c r="B54" s="16" t="s">
        <v>53</v>
      </c>
      <c r="C54" s="17" t="s">
        <v>10</v>
      </c>
      <c r="D54" s="18">
        <v>0.45</v>
      </c>
      <c r="E54" s="19">
        <f t="shared" ref="E54:E56" si="16">D54*$E$53</f>
        <v>451.98</v>
      </c>
      <c r="F54" s="20"/>
      <c r="G54" s="20"/>
      <c r="H54" s="20"/>
      <c r="I54" s="31">
        <f t="shared" ref="I54:I56" si="17">E54*H54</f>
        <v>0</v>
      </c>
      <c r="J54" s="21"/>
      <c r="K54" s="21"/>
      <c r="L54" s="21"/>
      <c r="M54" s="21"/>
    </row>
    <row r="55" spans="1:13" ht="15.75" customHeight="1" x14ac:dyDescent="0.25">
      <c r="A55" s="15">
        <v>2</v>
      </c>
      <c r="B55" s="16" t="s">
        <v>50</v>
      </c>
      <c r="C55" s="17" t="s">
        <v>18</v>
      </c>
      <c r="D55" s="19">
        <v>0.20050000000000001</v>
      </c>
      <c r="E55" s="19">
        <f t="shared" si="16"/>
        <v>201.38220000000001</v>
      </c>
      <c r="F55" s="20"/>
      <c r="G55" s="20"/>
      <c r="H55" s="20"/>
      <c r="I55" s="31">
        <f t="shared" si="17"/>
        <v>0</v>
      </c>
      <c r="J55" s="21"/>
      <c r="K55" s="21"/>
      <c r="L55" s="21"/>
      <c r="M55" s="21"/>
    </row>
    <row r="56" spans="1:13" ht="30.75" customHeight="1" x14ac:dyDescent="0.25">
      <c r="A56" s="15">
        <v>3</v>
      </c>
      <c r="B56" s="16" t="s">
        <v>46</v>
      </c>
      <c r="C56" s="17" t="s">
        <v>18</v>
      </c>
      <c r="D56" s="18">
        <v>9</v>
      </c>
      <c r="E56" s="19">
        <f t="shared" si="16"/>
        <v>9039.6</v>
      </c>
      <c r="F56" s="20"/>
      <c r="G56" s="20"/>
      <c r="H56" s="20"/>
      <c r="I56" s="31">
        <f t="shared" si="17"/>
        <v>0</v>
      </c>
      <c r="J56" s="21"/>
      <c r="K56" s="21"/>
      <c r="L56" s="21"/>
      <c r="M56" s="21"/>
    </row>
    <row r="57" spans="1:13" ht="15.75" customHeight="1" x14ac:dyDescent="0.25">
      <c r="A57" s="23"/>
      <c r="B57" s="22" t="s">
        <v>54</v>
      </c>
      <c r="C57" s="6"/>
      <c r="D57" s="6"/>
      <c r="E57" s="6"/>
      <c r="F57" s="7"/>
      <c r="G57" s="30">
        <f>SUM(G4:G56)</f>
        <v>0</v>
      </c>
      <c r="H57" s="7"/>
      <c r="I57" s="30">
        <f>I53+I44+I41+I38+I36+I30+I17+I4</f>
        <v>0</v>
      </c>
      <c r="J57" s="4"/>
      <c r="K57" s="4"/>
      <c r="L57" s="4"/>
      <c r="M57" s="4"/>
    </row>
    <row r="58" spans="1:13" ht="15.75" customHeight="1" x14ac:dyDescent="0.25">
      <c r="A58" s="9"/>
      <c r="B58" s="10" t="s">
        <v>55</v>
      </c>
      <c r="C58" s="9"/>
      <c r="D58" s="9"/>
      <c r="E58" s="9"/>
      <c r="F58" s="11"/>
      <c r="G58" s="11"/>
      <c r="H58" s="11"/>
      <c r="I58" s="11"/>
      <c r="J58" s="5"/>
      <c r="K58" s="5"/>
      <c r="L58" s="5"/>
      <c r="M58" s="5"/>
    </row>
    <row r="59" spans="1:13" ht="15.75" customHeight="1" x14ac:dyDescent="0.25">
      <c r="A59" s="6">
        <v>2</v>
      </c>
      <c r="B59" s="22" t="s">
        <v>59</v>
      </c>
      <c r="C59" s="6" t="s">
        <v>10</v>
      </c>
      <c r="D59" s="6"/>
      <c r="E59" s="6">
        <v>3728.31</v>
      </c>
      <c r="F59" s="14"/>
      <c r="G59" s="30">
        <f>F59*E59</f>
        <v>0</v>
      </c>
      <c r="H59" s="14"/>
      <c r="I59" s="30">
        <f>SUM(I60:I67)</f>
        <v>0</v>
      </c>
      <c r="J59" s="4"/>
      <c r="K59" s="4"/>
      <c r="L59" s="4"/>
      <c r="M59" s="4"/>
    </row>
    <row r="60" spans="1:13" ht="15.75" customHeight="1" x14ac:dyDescent="0.25">
      <c r="A60" s="15">
        <v>1</v>
      </c>
      <c r="B60" s="16" t="s">
        <v>56</v>
      </c>
      <c r="C60" s="17" t="s">
        <v>10</v>
      </c>
      <c r="D60" s="19">
        <v>1.05</v>
      </c>
      <c r="E60" s="19">
        <f t="shared" ref="E60:E67" si="18">D60*$E$59</f>
        <v>3914.7255</v>
      </c>
      <c r="F60" s="20"/>
      <c r="G60" s="20"/>
      <c r="H60" s="20"/>
      <c r="I60" s="31">
        <f t="shared" ref="I60:I67" si="19">E60*H60</f>
        <v>0</v>
      </c>
      <c r="J60" s="21"/>
      <c r="K60" s="21"/>
      <c r="L60" s="21"/>
      <c r="M60" s="21"/>
    </row>
    <row r="61" spans="1:13" ht="15.75" customHeight="1" x14ac:dyDescent="0.25">
      <c r="A61" s="15">
        <v>2</v>
      </c>
      <c r="B61" s="16" t="s">
        <v>57</v>
      </c>
      <c r="C61" s="17" t="s">
        <v>18</v>
      </c>
      <c r="D61" s="19">
        <v>4</v>
      </c>
      <c r="E61" s="19">
        <f t="shared" si="18"/>
        <v>14913.24</v>
      </c>
      <c r="F61" s="20"/>
      <c r="G61" s="20"/>
      <c r="H61" s="20"/>
      <c r="I61" s="31">
        <f t="shared" si="19"/>
        <v>0</v>
      </c>
      <c r="J61" s="21"/>
      <c r="K61" s="21"/>
      <c r="L61" s="21"/>
      <c r="M61" s="21"/>
    </row>
    <row r="62" spans="1:13" ht="15.75" customHeight="1" x14ac:dyDescent="0.25">
      <c r="A62" s="15">
        <v>3</v>
      </c>
      <c r="B62" s="16" t="s">
        <v>58</v>
      </c>
      <c r="C62" s="17" t="s">
        <v>18</v>
      </c>
      <c r="D62" s="19">
        <v>2.5</v>
      </c>
      <c r="E62" s="19">
        <f t="shared" si="18"/>
        <v>9320.7749999999996</v>
      </c>
      <c r="F62" s="20"/>
      <c r="G62" s="20"/>
      <c r="H62" s="20"/>
      <c r="I62" s="31">
        <f t="shared" si="19"/>
        <v>0</v>
      </c>
      <c r="J62" s="21"/>
      <c r="K62" s="21"/>
      <c r="L62" s="21"/>
      <c r="M62" s="21"/>
    </row>
    <row r="63" spans="1:13" ht="15.75" customHeight="1" x14ac:dyDescent="0.25">
      <c r="A63" s="15">
        <v>4</v>
      </c>
      <c r="B63" s="16" t="s">
        <v>48</v>
      </c>
      <c r="C63" s="17" t="s">
        <v>18</v>
      </c>
      <c r="D63" s="19">
        <f>D62</f>
        <v>2.5</v>
      </c>
      <c r="E63" s="19">
        <f t="shared" si="18"/>
        <v>9320.7749999999996</v>
      </c>
      <c r="F63" s="20"/>
      <c r="G63" s="20"/>
      <c r="H63" s="20"/>
      <c r="I63" s="31">
        <f t="shared" si="19"/>
        <v>0</v>
      </c>
      <c r="J63" s="21"/>
      <c r="K63" s="21"/>
      <c r="L63" s="21"/>
      <c r="M63" s="21"/>
    </row>
    <row r="64" spans="1:13" ht="15.75" customHeight="1" x14ac:dyDescent="0.25">
      <c r="A64" s="15">
        <v>5</v>
      </c>
      <c r="B64" s="16" t="s">
        <v>49</v>
      </c>
      <c r="C64" s="17" t="s">
        <v>14</v>
      </c>
      <c r="D64" s="19">
        <v>1.1000000000000001</v>
      </c>
      <c r="E64" s="19">
        <f t="shared" si="18"/>
        <v>4101.1410000000005</v>
      </c>
      <c r="F64" s="20"/>
      <c r="G64" s="20"/>
      <c r="H64" s="20"/>
      <c r="I64" s="31">
        <f t="shared" si="19"/>
        <v>0</v>
      </c>
      <c r="J64" s="21"/>
      <c r="K64" s="21"/>
      <c r="L64" s="21"/>
      <c r="M64" s="21"/>
    </row>
    <row r="65" spans="1:13" ht="15.75" customHeight="1" x14ac:dyDescent="0.25">
      <c r="A65" s="15">
        <v>6</v>
      </c>
      <c r="B65" s="16" t="s">
        <v>50</v>
      </c>
      <c r="C65" s="17" t="s">
        <v>18</v>
      </c>
      <c r="D65" s="19">
        <v>0.15</v>
      </c>
      <c r="E65" s="19">
        <f t="shared" si="18"/>
        <v>559.24649999999997</v>
      </c>
      <c r="F65" s="20"/>
      <c r="G65" s="20"/>
      <c r="H65" s="20"/>
      <c r="I65" s="31">
        <f t="shared" si="19"/>
        <v>0</v>
      </c>
      <c r="J65" s="21"/>
      <c r="K65" s="21"/>
      <c r="L65" s="21"/>
      <c r="M65" s="21"/>
    </row>
    <row r="66" spans="1:13" ht="15.75" customHeight="1" x14ac:dyDescent="0.25">
      <c r="A66" s="15">
        <v>7</v>
      </c>
      <c r="B66" s="16" t="s">
        <v>51</v>
      </c>
      <c r="C66" s="17" t="s">
        <v>18</v>
      </c>
      <c r="D66" s="19">
        <v>0.05</v>
      </c>
      <c r="E66" s="19">
        <f t="shared" si="18"/>
        <v>186.41550000000001</v>
      </c>
      <c r="F66" s="20"/>
      <c r="G66" s="20"/>
      <c r="H66" s="20"/>
      <c r="I66" s="31">
        <f t="shared" si="19"/>
        <v>0</v>
      </c>
      <c r="J66" s="21"/>
      <c r="K66" s="21"/>
      <c r="L66" s="21"/>
      <c r="M66" s="21"/>
    </row>
    <row r="67" spans="1:13" ht="15.75" customHeight="1" x14ac:dyDescent="0.25">
      <c r="A67" s="15">
        <f>A66+1</f>
        <v>8</v>
      </c>
      <c r="B67" s="16" t="s">
        <v>34</v>
      </c>
      <c r="C67" s="17" t="s">
        <v>35</v>
      </c>
      <c r="D67" s="18">
        <v>0.15</v>
      </c>
      <c r="E67" s="19">
        <f t="shared" si="18"/>
        <v>559.24649999999997</v>
      </c>
      <c r="F67" s="20"/>
      <c r="G67" s="20"/>
      <c r="H67" s="20"/>
      <c r="I67" s="31">
        <f t="shared" si="19"/>
        <v>0</v>
      </c>
      <c r="J67" s="21"/>
      <c r="K67" s="21"/>
      <c r="L67" s="21"/>
      <c r="M67" s="21"/>
    </row>
    <row r="68" spans="1:13" ht="15.75" customHeight="1" x14ac:dyDescent="0.25">
      <c r="A68" s="23"/>
      <c r="B68" s="22" t="s">
        <v>60</v>
      </c>
      <c r="C68" s="6"/>
      <c r="D68" s="6"/>
      <c r="E68" s="6"/>
      <c r="F68" s="7"/>
      <c r="G68" s="32">
        <f>SUM(G59:G67)</f>
        <v>0</v>
      </c>
      <c r="H68" s="7"/>
      <c r="I68" s="32">
        <f>I59</f>
        <v>0</v>
      </c>
      <c r="J68" s="4"/>
      <c r="K68" s="4"/>
      <c r="L68" s="4"/>
      <c r="M68" s="4"/>
    </row>
    <row r="69" spans="1:13" ht="15.75" customHeight="1" x14ac:dyDescent="0.25">
      <c r="A69" s="23"/>
      <c r="B69" s="22" t="s">
        <v>61</v>
      </c>
      <c r="C69" s="6"/>
      <c r="D69" s="6"/>
      <c r="E69" s="6"/>
      <c r="F69" s="7"/>
      <c r="G69" s="32">
        <f>G68+G57</f>
        <v>0</v>
      </c>
      <c r="H69" s="7"/>
      <c r="I69" s="30">
        <f>I68+I57</f>
        <v>0</v>
      </c>
      <c r="J69" s="4"/>
      <c r="K69" s="4"/>
      <c r="L69" s="4"/>
      <c r="M69" s="4"/>
    </row>
    <row r="70" spans="1:13" ht="15.75" customHeight="1" x14ac:dyDescent="0.25">
      <c r="A70" s="23"/>
      <c r="B70" s="22" t="s">
        <v>62</v>
      </c>
      <c r="C70" s="6"/>
      <c r="D70" s="6"/>
      <c r="E70" s="6"/>
      <c r="F70" s="7"/>
      <c r="G70" s="32">
        <f>G69*0.07</f>
        <v>0</v>
      </c>
      <c r="H70" s="7"/>
      <c r="I70" s="30"/>
      <c r="J70" s="4"/>
      <c r="K70" s="4"/>
      <c r="L70" s="4"/>
      <c r="M70" s="4"/>
    </row>
    <row r="71" spans="1:13" ht="15.75" customHeight="1" x14ac:dyDescent="0.25">
      <c r="A71" s="6"/>
      <c r="B71" s="22" t="s">
        <v>63</v>
      </c>
      <c r="C71" s="6"/>
      <c r="D71" s="6"/>
      <c r="E71" s="6"/>
      <c r="F71" s="7"/>
      <c r="G71" s="34">
        <f>(G69+G70)*0.15</f>
        <v>0</v>
      </c>
      <c r="H71" s="7"/>
      <c r="I71" s="33"/>
      <c r="J71" s="4"/>
      <c r="K71" s="4"/>
      <c r="L71" s="4"/>
      <c r="M71" s="4"/>
    </row>
    <row r="72" spans="1:13" ht="15.75" customHeight="1" x14ac:dyDescent="0.25">
      <c r="A72" s="23"/>
      <c r="B72" s="22" t="s">
        <v>64</v>
      </c>
      <c r="C72" s="6"/>
      <c r="D72" s="6"/>
      <c r="E72" s="6"/>
      <c r="F72" s="7"/>
      <c r="G72" s="24"/>
      <c r="H72" s="7"/>
      <c r="I72" s="30">
        <f>I69*0.08</f>
        <v>0</v>
      </c>
      <c r="J72" s="4"/>
      <c r="K72" s="4"/>
      <c r="L72" s="4"/>
      <c r="M72" s="4"/>
    </row>
    <row r="73" spans="1:13" ht="15.75" customHeight="1" x14ac:dyDescent="0.25">
      <c r="A73" s="23"/>
      <c r="B73" s="22" t="s">
        <v>65</v>
      </c>
      <c r="C73" s="6"/>
      <c r="D73" s="6"/>
      <c r="E73" s="6"/>
      <c r="F73" s="7"/>
      <c r="G73" s="24"/>
      <c r="H73" s="7"/>
      <c r="I73" s="30">
        <f>(I69+I72)*0.05</f>
        <v>0</v>
      </c>
      <c r="J73" s="4"/>
      <c r="K73" s="4"/>
      <c r="L73" s="4"/>
      <c r="M73" s="4"/>
    </row>
    <row r="74" spans="1:13" ht="15.75" customHeight="1" x14ac:dyDescent="0.25">
      <c r="A74" s="6"/>
      <c r="B74" s="22" t="s">
        <v>66</v>
      </c>
      <c r="C74" s="6"/>
      <c r="D74" s="6"/>
      <c r="E74" s="6"/>
      <c r="F74" s="7"/>
      <c r="G74" s="34">
        <f>G69+G70+G71</f>
        <v>0</v>
      </c>
      <c r="H74" s="7"/>
      <c r="I74" s="33">
        <f>I69+I72+I73</f>
        <v>0</v>
      </c>
      <c r="J74" s="4"/>
      <c r="K74" s="4"/>
      <c r="L74" s="4"/>
      <c r="M74" s="4"/>
    </row>
    <row r="75" spans="1:13" ht="15.75" customHeight="1" x14ac:dyDescent="0.25">
      <c r="A75" s="6"/>
      <c r="B75" s="22" t="s">
        <v>67</v>
      </c>
      <c r="C75" s="6"/>
      <c r="D75" s="6"/>
      <c r="E75" s="6"/>
      <c r="F75" s="7"/>
      <c r="G75" s="34">
        <f>G74*0.2</f>
        <v>0</v>
      </c>
      <c r="H75" s="7"/>
      <c r="I75" s="25"/>
      <c r="J75" s="4"/>
      <c r="K75" s="4"/>
      <c r="L75" s="4"/>
      <c r="M75" s="4"/>
    </row>
    <row r="76" spans="1:13" ht="15.75" customHeight="1" x14ac:dyDescent="0.25">
      <c r="A76" s="6"/>
      <c r="B76" s="22"/>
      <c r="C76" s="6"/>
      <c r="D76" s="6"/>
      <c r="E76" s="6"/>
      <c r="F76" s="7"/>
      <c r="G76" s="25"/>
      <c r="H76" s="7"/>
      <c r="I76" s="25"/>
      <c r="J76" s="4"/>
      <c r="K76" s="4"/>
      <c r="L76" s="4"/>
      <c r="M76" s="4"/>
    </row>
    <row r="77" spans="1:13" ht="15.75" customHeight="1" x14ac:dyDescent="0.25">
      <c r="A77" s="6"/>
      <c r="B77" s="22" t="s">
        <v>68</v>
      </c>
      <c r="C77" s="26"/>
      <c r="D77" s="6"/>
      <c r="E77" s="6"/>
      <c r="F77" s="7"/>
      <c r="G77" s="7"/>
      <c r="H77" s="33">
        <f>G74+G75+I74+I75</f>
        <v>0</v>
      </c>
      <c r="I77" s="7"/>
      <c r="J77" s="4"/>
      <c r="K77" s="4"/>
      <c r="L77" s="4"/>
      <c r="M77" s="4"/>
    </row>
    <row r="78" spans="1:13" ht="15.75" customHeight="1" x14ac:dyDescent="0.25">
      <c r="A78" s="1"/>
      <c r="B78" s="27"/>
      <c r="C78" s="1"/>
      <c r="D78" s="5"/>
      <c r="E78" s="5"/>
      <c r="F78" s="5"/>
      <c r="G78" s="5"/>
      <c r="H78" s="28"/>
      <c r="I78" s="5"/>
      <c r="J78" s="5"/>
      <c r="K78" s="5"/>
      <c r="L78" s="5"/>
      <c r="M78" s="5"/>
    </row>
    <row r="79" spans="1:13" ht="15.75" customHeight="1" x14ac:dyDescent="0.25">
      <c r="A79" s="1"/>
      <c r="B79" s="27"/>
      <c r="C79" s="1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ht="15.75" customHeight="1" x14ac:dyDescent="0.25">
      <c r="A80" s="1"/>
      <c r="B80" s="27"/>
      <c r="C80" s="1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ht="15.75" customHeight="1" x14ac:dyDescent="0.25">
      <c r="A81" s="1"/>
      <c r="B81" s="27"/>
      <c r="C81" s="1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ht="15.75" customHeight="1" x14ac:dyDescent="0.25">
      <c r="A82" s="1"/>
      <c r="B82" s="27"/>
      <c r="C82" s="1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ht="15.75" customHeight="1" x14ac:dyDescent="0.25">
      <c r="A83" s="1"/>
      <c r="B83" s="27"/>
      <c r="C83" s="1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5.75" customHeight="1" x14ac:dyDescent="0.25">
      <c r="A84" s="1"/>
      <c r="B84" s="27"/>
      <c r="C84" s="1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ht="15.75" customHeight="1" x14ac:dyDescent="0.25">
      <c r="A85" s="1"/>
      <c r="B85" s="27"/>
      <c r="C85" s="1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ht="15.75" customHeight="1" x14ac:dyDescent="0.25">
      <c r="A86" s="1"/>
      <c r="B86" s="27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ht="15.75" customHeight="1" x14ac:dyDescent="0.25">
      <c r="A87" s="1"/>
      <c r="B87" s="27"/>
      <c r="C87" s="1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ht="15.75" customHeight="1" x14ac:dyDescent="0.25">
      <c r="A88" s="1"/>
      <c r="B88" s="27"/>
      <c r="C88" s="1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.75" customHeight="1" x14ac:dyDescent="0.25">
      <c r="A89" s="1"/>
      <c r="B89" s="27"/>
      <c r="C89" s="1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.75" customHeight="1" x14ac:dyDescent="0.25">
      <c r="A90" s="1"/>
      <c r="B90" s="27"/>
      <c r="C90" s="1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.75" customHeight="1" x14ac:dyDescent="0.25">
      <c r="A91" s="1"/>
      <c r="B91" s="27"/>
      <c r="C91" s="1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.75" customHeight="1" x14ac:dyDescent="0.25">
      <c r="A92" s="1"/>
      <c r="B92" s="27"/>
      <c r="C92" s="1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.75" customHeight="1" x14ac:dyDescent="0.25">
      <c r="A93" s="1"/>
      <c r="B93" s="27"/>
      <c r="C93" s="1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.75" customHeight="1" x14ac:dyDescent="0.25">
      <c r="A94" s="1"/>
      <c r="B94" s="27"/>
      <c r="C94" s="1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.75" customHeight="1" x14ac:dyDescent="0.25">
      <c r="A95" s="1"/>
      <c r="B95" s="27"/>
      <c r="C95" s="1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.75" customHeight="1" x14ac:dyDescent="0.25">
      <c r="A96" s="1"/>
      <c r="B96" s="27"/>
      <c r="C96" s="1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.75" customHeight="1" x14ac:dyDescent="0.25">
      <c r="A97" s="1"/>
      <c r="B97" s="27"/>
      <c r="C97" s="1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.75" customHeight="1" x14ac:dyDescent="0.25">
      <c r="A98" s="1"/>
      <c r="B98" s="27"/>
      <c r="C98" s="1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.75" customHeight="1" x14ac:dyDescent="0.25">
      <c r="A99" s="1"/>
      <c r="B99" s="27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.75" customHeight="1" x14ac:dyDescent="0.25">
      <c r="A100" s="1"/>
      <c r="B100" s="27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 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</dc:creator>
  <cp:lastModifiedBy>Алтайское ОП</cp:lastModifiedBy>
  <cp:lastPrinted>2025-11-30T09:12:44Z</cp:lastPrinted>
  <dcterms:created xsi:type="dcterms:W3CDTF">2023-10-09T13:13:07Z</dcterms:created>
  <dcterms:modified xsi:type="dcterms:W3CDTF">2025-12-02T09:43:07Z</dcterms:modified>
</cp:coreProperties>
</file>